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verdi/Files/2024/courses/CHEM 442 - spring/weekly plans &amp; activities/week starting 2023.01.22/"/>
    </mc:Choice>
  </mc:AlternateContent>
  <xr:revisionPtr revIDLastSave="0" documentId="13_ncr:1_{081B2489-AB50-4146-89B4-573488A9509E}" xr6:coauthVersionLast="47" xr6:coauthVersionMax="47" xr10:uidLastSave="{00000000-0000-0000-0000-000000000000}"/>
  <bookViews>
    <workbookView xWindow="380" yWindow="1800" windowWidth="37960" windowHeight="17160" xr2:uid="{86D9151E-0272-0349-A0A6-43D8587EADF2}"/>
  </bookViews>
  <sheets>
    <sheet name="Sheet1" sheetId="1" r:id="rId1"/>
  </sheets>
  <definedNames>
    <definedName name="_xlnm.Print_Area" localSheetId="0">Sheet1!$A$1:$L$7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J2" i="1"/>
  <c r="L2" i="1" s="1"/>
  <c r="H3" i="1" s="1"/>
  <c r="J3" i="1"/>
  <c r="L3" i="1" s="1"/>
  <c r="H6" i="1" s="1"/>
  <c r="J4" i="1"/>
  <c r="L4" i="1" s="1"/>
  <c r="J5" i="1"/>
  <c r="L5" i="1" s="1"/>
  <c r="H5" i="1" s="1"/>
  <c r="C5" i="1" s="1"/>
  <c r="E7" i="1"/>
  <c r="E6" i="1"/>
  <c r="D7" i="1"/>
  <c r="D6" i="1"/>
  <c r="D5" i="1"/>
  <c r="F5" i="1" s="1"/>
  <c r="D4" i="1"/>
  <c r="F4" i="1" s="1"/>
  <c r="D3" i="1"/>
  <c r="F3" i="1" s="1"/>
  <c r="D2" i="1"/>
  <c r="F2" i="1" s="1"/>
  <c r="F7" i="1" l="1"/>
  <c r="F6" i="1"/>
  <c r="H7" i="1"/>
  <c r="C7" i="1" s="1"/>
  <c r="C3" i="1"/>
  <c r="C6" i="1"/>
  <c r="H4" i="1"/>
  <c r="C4" i="1" s="1"/>
  <c r="H2" i="1" l="1"/>
  <c r="C2" i="1"/>
</calcChain>
</file>

<file path=xl/sharedStrings.xml><?xml version="1.0" encoding="utf-8"?>
<sst xmlns="http://schemas.openxmlformats.org/spreadsheetml/2006/main" count="27" uniqueCount="22">
  <si>
    <t>species</t>
  </si>
  <si>
    <t>Total N</t>
  </si>
  <si>
    <t>NH3 N</t>
  </si>
  <si>
    <t>NO3 N</t>
  </si>
  <si>
    <t>urea N</t>
  </si>
  <si>
    <t>P2O5 P</t>
  </si>
  <si>
    <t>K2O K</t>
  </si>
  <si>
    <t>species mass per 100 g</t>
  </si>
  <si>
    <t># moles of species per 100 g</t>
  </si>
  <si>
    <t>FW (g/mol)</t>
  </si>
  <si>
    <t>ingredient</t>
  </si>
  <si>
    <t>KNO3</t>
  </si>
  <si>
    <t>urea</t>
  </si>
  <si>
    <t>ingredient mass per 100 g</t>
  </si>
  <si>
    <t>filler</t>
  </si>
  <si>
    <t>-</t>
  </si>
  <si>
    <t>total</t>
  </si>
  <si>
    <t># moles of ingredient per 100 g</t>
  </si>
  <si>
    <t>analysis composition</t>
  </si>
  <si>
    <t>formula composition</t>
  </si>
  <si>
    <t>(NH4)2SO4</t>
  </si>
  <si>
    <t>KH2PO4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</si>
</sst>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C290-EB6E-8F4F-89B4-DE82773187E0}">
  <sheetPr>
    <pageSetUpPr fitToPage="1"/>
  </sheetPr>
  <dimension ref="A1:L7"/>
  <sheetViews>
    <sheetView tabSelected="1" zoomScale="250" zoomScaleNormal="250" workbookViewId="0">
      <selection sqref="A1:L7"/>
    </sheetView>
  </sheetViews>
  <sheetFormatPr baseColWidth="10" defaultRowHeight="16" x14ac:dyDescent="0.2"/>
  <cols>
    <col min="1" max="1" width="8.1640625" customWidth="1"/>
    <col min="5" max="5" width="7.83203125" customWidth="1"/>
    <col min="7" max="7" width="1.6640625" customWidth="1"/>
    <col min="10" max="10" width="7.33203125" customWidth="1"/>
    <col min="11" max="11" width="9.5" customWidth="1"/>
  </cols>
  <sheetData>
    <row r="1" spans="1:12" s="1" customFormat="1" ht="49" customHeight="1" x14ac:dyDescent="0.2">
      <c r="A1" s="1" t="s">
        <v>0</v>
      </c>
      <c r="B1" s="1" t="s">
        <v>18</v>
      </c>
      <c r="C1" s="1" t="s">
        <v>19</v>
      </c>
      <c r="D1" s="1" t="s">
        <v>7</v>
      </c>
      <c r="E1" s="1" t="s">
        <v>9</v>
      </c>
      <c r="F1" s="1" t="s">
        <v>8</v>
      </c>
      <c r="H1" s="1" t="s">
        <v>17</v>
      </c>
      <c r="I1" s="1" t="s">
        <v>10</v>
      </c>
      <c r="J1" s="1" t="s">
        <v>9</v>
      </c>
      <c r="K1" s="1" t="s">
        <v>13</v>
      </c>
      <c r="L1" s="1" t="s">
        <v>17</v>
      </c>
    </row>
    <row r="2" spans="1:12" x14ac:dyDescent="0.2">
      <c r="A2" t="s">
        <v>1</v>
      </c>
      <c r="B2" s="6">
        <v>0.2</v>
      </c>
      <c r="C2" s="6">
        <f>H2*14/100</f>
        <v>0.16135913591359136</v>
      </c>
      <c r="D2" s="3">
        <f t="shared" ref="D2:D7" si="0">B2*100</f>
        <v>20</v>
      </c>
      <c r="E2" s="3">
        <v>14</v>
      </c>
      <c r="F2" s="5">
        <f>D2/E2</f>
        <v>1.4285714285714286</v>
      </c>
      <c r="H2" s="5">
        <f>H3+H4+H5</f>
        <v>1.1525652565256526</v>
      </c>
      <c r="I2" t="s">
        <v>20</v>
      </c>
      <c r="J2" s="3">
        <f>2*18+32+4*16</f>
        <v>132</v>
      </c>
      <c r="K2" s="7">
        <v>30</v>
      </c>
      <c r="L2" s="4">
        <f>K2/J2</f>
        <v>0.22727272727272727</v>
      </c>
    </row>
    <row r="3" spans="1:12" x14ac:dyDescent="0.2">
      <c r="A3" t="s">
        <v>2</v>
      </c>
      <c r="B3" s="6">
        <v>0.05</v>
      </c>
      <c r="C3" s="6">
        <f>H3*14/100</f>
        <v>6.363636363636363E-2</v>
      </c>
      <c r="D3" s="3">
        <f t="shared" si="0"/>
        <v>5</v>
      </c>
      <c r="E3" s="3">
        <v>14</v>
      </c>
      <c r="F3" s="5">
        <f t="shared" ref="F3:F7" si="1">D3/E3</f>
        <v>0.35714285714285715</v>
      </c>
      <c r="H3" s="5">
        <f>L2*2</f>
        <v>0.45454545454545453</v>
      </c>
      <c r="I3" t="s">
        <v>21</v>
      </c>
      <c r="J3" s="3">
        <f>39+2*1+31+4*16</f>
        <v>136</v>
      </c>
      <c r="K3" s="7">
        <v>20</v>
      </c>
      <c r="L3" s="4">
        <f>K3/J3</f>
        <v>0.14705882352941177</v>
      </c>
    </row>
    <row r="4" spans="1:12" x14ac:dyDescent="0.2">
      <c r="A4" t="s">
        <v>3</v>
      </c>
      <c r="B4" s="6">
        <v>0.06</v>
      </c>
      <c r="C4" s="6">
        <f>H4*14/100</f>
        <v>2.7722772277227727E-2</v>
      </c>
      <c r="D4" s="3">
        <f t="shared" si="0"/>
        <v>6</v>
      </c>
      <c r="E4" s="3">
        <v>14</v>
      </c>
      <c r="F4" s="5">
        <f t="shared" si="1"/>
        <v>0.42857142857142855</v>
      </c>
      <c r="H4" s="5">
        <f>L4</f>
        <v>0.19801980198019803</v>
      </c>
      <c r="I4" t="s">
        <v>11</v>
      </c>
      <c r="J4" s="3">
        <f>39+14+3*16</f>
        <v>101</v>
      </c>
      <c r="K4" s="7">
        <v>20</v>
      </c>
      <c r="L4" s="4">
        <f>K4/J4</f>
        <v>0.19801980198019803</v>
      </c>
    </row>
    <row r="5" spans="1:12" x14ac:dyDescent="0.2">
      <c r="A5" t="s">
        <v>4</v>
      </c>
      <c r="B5" s="6">
        <v>0.09</v>
      </c>
      <c r="C5" s="6">
        <f>H5*14/100</f>
        <v>7.0000000000000007E-2</v>
      </c>
      <c r="D5" s="3">
        <f t="shared" si="0"/>
        <v>9</v>
      </c>
      <c r="E5" s="3">
        <v>14</v>
      </c>
      <c r="F5" s="5">
        <f t="shared" si="1"/>
        <v>0.6428571428571429</v>
      </c>
      <c r="H5" s="5">
        <f>L5</f>
        <v>0.5</v>
      </c>
      <c r="I5" t="s">
        <v>12</v>
      </c>
      <c r="J5" s="3">
        <f>12+16+2*16</f>
        <v>60</v>
      </c>
      <c r="K5" s="7">
        <v>30</v>
      </c>
      <c r="L5" s="4">
        <f>K5/J5</f>
        <v>0.5</v>
      </c>
    </row>
    <row r="6" spans="1:12" x14ac:dyDescent="0.2">
      <c r="A6" t="s">
        <v>5</v>
      </c>
      <c r="B6" s="6">
        <v>0.2</v>
      </c>
      <c r="C6" s="6">
        <f>H6/E6*100*2</f>
        <v>0.10356255178127589</v>
      </c>
      <c r="D6" s="3">
        <f t="shared" si="0"/>
        <v>20</v>
      </c>
      <c r="E6" s="3">
        <f>2*31+5*16</f>
        <v>142</v>
      </c>
      <c r="F6" s="5">
        <f t="shared" si="1"/>
        <v>0.14084507042253522</v>
      </c>
      <c r="H6" s="5">
        <f>(L3)/2</f>
        <v>7.3529411764705885E-2</v>
      </c>
      <c r="I6" t="s">
        <v>14</v>
      </c>
      <c r="J6" s="2" t="s">
        <v>15</v>
      </c>
      <c r="K6" s="7">
        <f>K7-K2-K3-K4-K5</f>
        <v>0</v>
      </c>
      <c r="L6" s="2" t="s">
        <v>15</v>
      </c>
    </row>
    <row r="7" spans="1:12" x14ac:dyDescent="0.2">
      <c r="A7" t="s">
        <v>6</v>
      </c>
      <c r="B7" s="6">
        <v>0.2</v>
      </c>
      <c r="C7" s="6">
        <f>H7/E7*100</f>
        <v>0.18355246037745201</v>
      </c>
      <c r="D7" s="3">
        <f t="shared" si="0"/>
        <v>20</v>
      </c>
      <c r="E7" s="3">
        <f>2*39+16</f>
        <v>94</v>
      </c>
      <c r="F7" s="5">
        <f t="shared" si="1"/>
        <v>0.21276595744680851</v>
      </c>
      <c r="H7" s="5">
        <f>(L3+L4)/2</f>
        <v>0.17253931275480489</v>
      </c>
      <c r="I7" t="s">
        <v>16</v>
      </c>
      <c r="J7" s="2" t="s">
        <v>15</v>
      </c>
      <c r="K7" s="7">
        <v>100</v>
      </c>
      <c r="L7" s="2" t="s">
        <v>15</v>
      </c>
    </row>
  </sheetData>
  <printOptions horizontalCentered="1" verticalCentered="1" gridLines="1"/>
  <pageMargins left="0.25" right="0.25" top="0.25" bottom="0.25" header="0.25" footer="0.2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Joseph DiVerdi</cp:lastModifiedBy>
  <dcterms:created xsi:type="dcterms:W3CDTF">2023-01-26T19:24:39Z</dcterms:created>
  <dcterms:modified xsi:type="dcterms:W3CDTF">2024-01-22T15:54:07Z</dcterms:modified>
</cp:coreProperties>
</file>